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895" activeTab="0"/>
  </bookViews>
  <sheets>
    <sheet name="calcolo complessità" sheetId="1" r:id="rId1"/>
    <sheet name="formule" sheetId="2" r:id="rId2"/>
  </sheets>
  <definedNames/>
  <calcPr fullCalcOnLoad="1"/>
</workbook>
</file>

<file path=xl/sharedStrings.xml><?xml version="1.0" encoding="utf-8"?>
<sst xmlns="http://schemas.openxmlformats.org/spreadsheetml/2006/main" count="117" uniqueCount="77">
  <si>
    <t>ASPETTO AMBIENTALE</t>
  </si>
  <si>
    <t>INDICATORE</t>
  </si>
  <si>
    <t>NUMERO</t>
  </si>
  <si>
    <t>RANGE</t>
  </si>
  <si>
    <t>VALORE INDICATORE</t>
  </si>
  <si>
    <t>CONTRIBUTO ALL'INDICE DI COMPLESSITA'</t>
  </si>
  <si>
    <t>B</t>
  </si>
  <si>
    <t>M</t>
  </si>
  <si>
    <t>A</t>
  </si>
  <si>
    <t>emissioni in atmosfera</t>
  </si>
  <si>
    <t>portate convogliate</t>
  </si>
  <si>
    <t>n° punti sorgente</t>
  </si>
  <si>
    <t>n° inquinanti</t>
  </si>
  <si>
    <t>quantità (mc/h)</t>
  </si>
  <si>
    <t>diffuse</t>
  </si>
  <si>
    <t>fuggitive</t>
  </si>
  <si>
    <t>bilancio idrico</t>
  </si>
  <si>
    <t>consumi</t>
  </si>
  <si>
    <t>quantità prelevata (mc/gg)</t>
  </si>
  <si>
    <t>scarichi</t>
  </si>
  <si>
    <t>quantità scaricata (mc/gg)</t>
  </si>
  <si>
    <t>rifiuti</t>
  </si>
  <si>
    <t>n° CER non pericolosi</t>
  </si>
  <si>
    <t>n° CER pericolosi</t>
  </si>
  <si>
    <t>quantità prodotta (t/anno)</t>
  </si>
  <si>
    <t>fonti di potenziale contaminazione del suolo</t>
  </si>
  <si>
    <t>n° sostanze inquinanti</t>
  </si>
  <si>
    <t>n° sorgenti di potenziale contaminazione</t>
  </si>
  <si>
    <t>area occupata dalle sorgenti di potenziale contaminazione (mq)</t>
  </si>
  <si>
    <t>rumore</t>
  </si>
  <si>
    <t>n° sorgenti</t>
  </si>
  <si>
    <t>sì/no</t>
  </si>
  <si>
    <t>1-3</t>
  </si>
  <si>
    <t>4-7</t>
  </si>
  <si>
    <t>&gt;7</t>
  </si>
  <si>
    <t>1-4</t>
  </si>
  <si>
    <t>5-7</t>
  </si>
  <si>
    <t>1-50.000</t>
  </si>
  <si>
    <t>50.000-100.000</t>
  </si>
  <si>
    <t>&gt;100.000</t>
  </si>
  <si>
    <t>1-2.000</t>
  </si>
  <si>
    <t>2.001-4.000</t>
  </si>
  <si>
    <t>&gt;4.000</t>
  </si>
  <si>
    <t>1-6</t>
  </si>
  <si>
    <t>7-11</t>
  </si>
  <si>
    <t>&gt;11</t>
  </si>
  <si>
    <t>2.001-5.000</t>
  </si>
  <si>
    <t>&gt;5.000</t>
  </si>
  <si>
    <t>1-11</t>
  </si>
  <si>
    <t>12-21</t>
  </si>
  <si>
    <t>&gt;21</t>
  </si>
  <si>
    <t>1-100</t>
  </si>
  <si>
    <t>101-1.000</t>
  </si>
  <si>
    <t>&gt;1.000</t>
  </si>
  <si>
    <t>1-10</t>
  </si>
  <si>
    <t>11-20</t>
  </si>
  <si>
    <t>&gt;20</t>
  </si>
  <si>
    <t>SOMMA CONTRIBUTI INDICATORI</t>
  </si>
  <si>
    <t>impianto dotato di registrazione EMAS (x 0,6)</t>
  </si>
  <si>
    <t>impianto dotato di registrazione ISO 14001 (x 0,8)</t>
  </si>
  <si>
    <t>INDICE DI COMPLESSITA' DELL'ATTIVITA' ISTRUTTORIA</t>
  </si>
  <si>
    <t>FORMULE CALCOLO</t>
  </si>
  <si>
    <t>INDICE DI COMPLESSITA'</t>
  </si>
  <si>
    <t>n° CER non pericolosi prodotti</t>
  </si>
  <si>
    <t>n° CER pericolosi prodotti</t>
  </si>
  <si>
    <t>n° sostanze inquinanti presenti nel sito</t>
  </si>
  <si>
    <t>n° sorgenti di potenziale contaminazione presenti nel sito</t>
  </si>
  <si>
    <t>n° inquinanti *</t>
  </si>
  <si>
    <t>portata complessiva autorizzata/da autorizzare (mc/h)</t>
  </si>
  <si>
    <t>n° punti sorgente autorizzati/ da autorizzare</t>
  </si>
  <si>
    <t>Le indicazioni sulle modalità di compilazione della tabella sono contenute nell'Allegato 1 della DGR n. 667/2005.</t>
  </si>
  <si>
    <t>quantità totale di rifiuti prodotti (t/anno)</t>
  </si>
  <si>
    <r>
      <t xml:space="preserve">CALCOLO DELLA COMPLESSITA' DELL'IMPIANTO
</t>
    </r>
    <r>
      <rPr>
        <i/>
        <sz val="9"/>
        <color indexed="10"/>
        <rFont val="Verdana"/>
        <family val="2"/>
      </rPr>
      <t>compilare tutte le caselle della colonna "numero", 
nonchè specificare se lo stabilimento è in possesso di registrazione EMAS e/o certificazione ISO</t>
    </r>
  </si>
  <si>
    <r>
      <t xml:space="preserve">* il </t>
    </r>
    <r>
      <rPr>
        <b/>
        <i/>
        <sz val="10"/>
        <rFont val="Verdana"/>
        <family val="2"/>
      </rPr>
      <t>numero di inquinanti</t>
    </r>
    <r>
      <rPr>
        <i/>
        <sz val="10"/>
        <rFont val="Verdana"/>
        <family val="2"/>
      </rPr>
      <t xml:space="preserve"> deve essere ricavato dal Piano di Monitoraggio dell'AIA.
Nel caso di impianti in possesso di autorizzazione settoriale che richiedono l'AIA per la prima volta, si faccia riferimento a quanto previsto dalla suddetta autorizzazione settoriale.
Nel caso di impianti di nuova istallazione o di attivazione di nuovi scarichi industriali per impianti già in possesso di AIA, si faccia riferimento all'Allegato 2 della DGR n. 155 del 16/02/2013.</t>
    </r>
  </si>
  <si>
    <t>impianto dotato di registrazione EMAS</t>
  </si>
  <si>
    <t>impianto dotato di registrazione ISO 14001</t>
  </si>
  <si>
    <t>GRADO DI COMPLESSITA'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</si>
</sst>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</numFmts>
  <fonts count="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name val="Verdana"/>
      <family val="2"/>
    </font>
    <font>
      <i/>
      <sz val="9"/>
      <color indexed="10"/>
      <name val="Verdana"/>
      <family val="2"/>
    </font>
    <font>
      <b/>
      <i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2" borderId="40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2" borderId="8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4" borderId="4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0" xfId="0" applyFont="1" applyFill="1" applyBorder="1" applyAlignment="1">
      <alignment vertical="center" wrapText="1"/>
    </xf>
    <xf numFmtId="0" fontId="1" fillId="4" borderId="28" xfId="0" applyFont="1" applyFill="1" applyBorder="1" applyAlignment="1">
      <alignment vertical="center" wrapText="1"/>
    </xf>
    <xf numFmtId="0" fontId="1" fillId="4" borderId="4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" fillId="4" borderId="8" xfId="0" applyFont="1" applyFill="1" applyBorder="1" applyAlignment="1">
      <alignment vertical="center" wrapText="1"/>
    </xf>
    <xf numFmtId="0" fontId="1" fillId="4" borderId="45" xfId="0" applyFont="1" applyFill="1" applyBorder="1" applyAlignment="1">
      <alignment vertical="center" wrapText="1"/>
    </xf>
    <xf numFmtId="0" fontId="1" fillId="4" borderId="46" xfId="0" applyFont="1" applyFill="1" applyBorder="1" applyAlignment="1">
      <alignment vertical="center" wrapText="1"/>
    </xf>
    <xf numFmtId="0" fontId="1" fillId="4" borderId="47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008000"/>
      </font>
      <fill>
        <patternFill>
          <bgColor rgb="FFCCFFCC"/>
        </patternFill>
      </fill>
      <border/>
    </dxf>
    <dxf>
      <font>
        <b/>
        <i val="0"/>
        <color rgb="FFFF990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2" width="12.8515625" style="0" customWidth="1"/>
    <col min="3" max="3" width="39.140625" style="0" customWidth="1"/>
    <col min="4" max="4" width="9.8515625" style="0" customWidth="1"/>
    <col min="5" max="5" width="9.7109375" style="0" customWidth="1"/>
    <col min="6" max="7" width="9.8515625" style="0" customWidth="1"/>
    <col min="8" max="8" width="13.8515625" style="0" customWidth="1"/>
    <col min="9" max="9" width="18.421875" style="0" customWidth="1"/>
  </cols>
  <sheetData>
    <row r="1" spans="1:9" s="1" customFormat="1" ht="37.5" customHeight="1">
      <c r="A1" s="106" t="s">
        <v>72</v>
      </c>
      <c r="B1" s="107"/>
      <c r="C1" s="107"/>
      <c r="D1" s="107"/>
      <c r="E1" s="107"/>
      <c r="F1" s="107"/>
      <c r="G1" s="107"/>
      <c r="H1" s="107"/>
      <c r="I1" s="107"/>
    </row>
    <row r="2" s="1" customFormat="1" ht="5.25" customHeight="1"/>
    <row r="3" spans="1:9" s="1" customFormat="1" ht="12.75" customHeight="1">
      <c r="A3" s="80" t="s">
        <v>70</v>
      </c>
      <c r="B3" s="81"/>
      <c r="C3" s="81"/>
      <c r="D3" s="81"/>
      <c r="E3" s="81"/>
      <c r="F3" s="81"/>
      <c r="G3" s="81"/>
      <c r="H3" s="81"/>
      <c r="I3" s="81"/>
    </row>
    <row r="4" s="1" customFormat="1" ht="5.25" customHeight="1" thickBot="1"/>
    <row r="5" spans="1:9" s="1" customFormat="1" ht="25.5" customHeight="1" thickTop="1">
      <c r="A5" s="98" t="s">
        <v>0</v>
      </c>
      <c r="B5" s="97"/>
      <c r="C5" s="97" t="s">
        <v>1</v>
      </c>
      <c r="D5" s="97" t="s">
        <v>2</v>
      </c>
      <c r="E5" s="97" t="s">
        <v>3</v>
      </c>
      <c r="F5" s="97"/>
      <c r="G5" s="97"/>
      <c r="H5" s="104" t="s">
        <v>4</v>
      </c>
      <c r="I5" s="60" t="s">
        <v>5</v>
      </c>
    </row>
    <row r="6" spans="1:9" s="1" customFormat="1" ht="13.5" thickBot="1">
      <c r="A6" s="99"/>
      <c r="B6" s="100"/>
      <c r="C6" s="100"/>
      <c r="D6" s="100"/>
      <c r="E6" s="11" t="s">
        <v>6</v>
      </c>
      <c r="F6" s="11" t="s">
        <v>7</v>
      </c>
      <c r="G6" s="11" t="s">
        <v>8</v>
      </c>
      <c r="H6" s="105"/>
      <c r="I6" s="61"/>
    </row>
    <row r="7" spans="1:9" s="1" customFormat="1" ht="26.25" thickTop="1">
      <c r="A7" s="84" t="s">
        <v>9</v>
      </c>
      <c r="B7" s="87" t="s">
        <v>10</v>
      </c>
      <c r="C7" s="5" t="s">
        <v>69</v>
      </c>
      <c r="D7" s="39"/>
      <c r="E7" s="12" t="s">
        <v>32</v>
      </c>
      <c r="F7" s="12" t="s">
        <v>33</v>
      </c>
      <c r="G7" s="12" t="s">
        <v>34</v>
      </c>
      <c r="H7" s="24">
        <f>formule!D5</f>
      </c>
      <c r="I7" s="38">
        <f>formule!E5</f>
      </c>
    </row>
    <row r="8" spans="1:9" s="1" customFormat="1" ht="12.75">
      <c r="A8" s="85"/>
      <c r="B8" s="88"/>
      <c r="C8" s="6" t="s">
        <v>12</v>
      </c>
      <c r="D8" s="40"/>
      <c r="E8" s="13" t="s">
        <v>35</v>
      </c>
      <c r="F8" s="13" t="s">
        <v>36</v>
      </c>
      <c r="G8" s="13" t="s">
        <v>34</v>
      </c>
      <c r="H8" s="26">
        <f>formule!D6</f>
      </c>
      <c r="I8" s="27">
        <f>formule!E6</f>
      </c>
    </row>
    <row r="9" spans="1:9" s="1" customFormat="1" ht="25.5">
      <c r="A9" s="85"/>
      <c r="B9" s="88"/>
      <c r="C9" s="7" t="s">
        <v>68</v>
      </c>
      <c r="D9" s="41"/>
      <c r="E9" s="14" t="s">
        <v>37</v>
      </c>
      <c r="F9" s="14" t="s">
        <v>38</v>
      </c>
      <c r="G9" s="14" t="s">
        <v>39</v>
      </c>
      <c r="H9" s="28">
        <f>formule!D7</f>
      </c>
      <c r="I9" s="27">
        <f>formule!E7</f>
      </c>
    </row>
    <row r="10" spans="1:9" s="1" customFormat="1" ht="12.75">
      <c r="A10" s="85"/>
      <c r="B10" s="3" t="s">
        <v>14</v>
      </c>
      <c r="C10" s="89" t="s">
        <v>31</v>
      </c>
      <c r="D10" s="90"/>
      <c r="E10" s="91"/>
      <c r="F10" s="92"/>
      <c r="G10" s="93"/>
      <c r="H10" s="29">
        <f>formule!D8</f>
      </c>
      <c r="I10" s="30">
        <f>formule!E8</f>
      </c>
    </row>
    <row r="11" spans="1:9" s="1" customFormat="1" ht="13.5" thickBot="1">
      <c r="A11" s="86"/>
      <c r="B11" s="4" t="s">
        <v>15</v>
      </c>
      <c r="C11" s="70" t="s">
        <v>31</v>
      </c>
      <c r="D11" s="72"/>
      <c r="E11" s="94"/>
      <c r="F11" s="95"/>
      <c r="G11" s="96"/>
      <c r="H11" s="29">
        <f>formule!D9</f>
      </c>
      <c r="I11" s="30">
        <f>formule!E9</f>
      </c>
    </row>
    <row r="12" spans="1:9" s="1" customFormat="1" ht="26.25" thickTop="1">
      <c r="A12" s="84" t="s">
        <v>16</v>
      </c>
      <c r="B12" s="2" t="s">
        <v>17</v>
      </c>
      <c r="C12" s="2" t="s">
        <v>18</v>
      </c>
      <c r="D12" s="42"/>
      <c r="E12" s="15" t="s">
        <v>40</v>
      </c>
      <c r="F12" s="15" t="s">
        <v>41</v>
      </c>
      <c r="G12" s="15" t="s">
        <v>42</v>
      </c>
      <c r="H12" s="31">
        <f>formule!D10</f>
      </c>
      <c r="I12" s="32">
        <f>formule!E10</f>
      </c>
    </row>
    <row r="13" spans="1:16" s="1" customFormat="1" ht="12.75" customHeight="1">
      <c r="A13" s="85"/>
      <c r="B13" s="88" t="s">
        <v>19</v>
      </c>
      <c r="C13" s="8" t="s">
        <v>67</v>
      </c>
      <c r="D13" s="43"/>
      <c r="E13" s="16" t="s">
        <v>35</v>
      </c>
      <c r="F13" s="16" t="s">
        <v>36</v>
      </c>
      <c r="G13" s="16" t="s">
        <v>34</v>
      </c>
      <c r="H13" s="33">
        <f>formule!D11</f>
      </c>
      <c r="I13" s="46">
        <f>formule!E11</f>
      </c>
      <c r="J13" s="78" t="s">
        <v>73</v>
      </c>
      <c r="K13" s="79"/>
      <c r="L13" s="79"/>
      <c r="M13" s="79"/>
      <c r="N13" s="79"/>
      <c r="O13" s="79"/>
      <c r="P13" s="79"/>
    </row>
    <row r="14" spans="1:16" s="1" customFormat="1" ht="26.25" thickBot="1">
      <c r="A14" s="86"/>
      <c r="B14" s="101"/>
      <c r="C14" s="9" t="s">
        <v>20</v>
      </c>
      <c r="D14" s="44"/>
      <c r="E14" s="17" t="s">
        <v>40</v>
      </c>
      <c r="F14" s="17" t="s">
        <v>41</v>
      </c>
      <c r="G14" s="17" t="s">
        <v>42</v>
      </c>
      <c r="H14" s="34">
        <f>formule!D12</f>
      </c>
      <c r="I14" s="35">
        <f>formule!E12</f>
      </c>
      <c r="J14" s="78"/>
      <c r="K14" s="79"/>
      <c r="L14" s="79"/>
      <c r="M14" s="79"/>
      <c r="N14" s="79"/>
      <c r="O14" s="79"/>
      <c r="P14" s="79"/>
    </row>
    <row r="15" spans="1:16" s="1" customFormat="1" ht="13.5" thickTop="1">
      <c r="A15" s="112" t="s">
        <v>21</v>
      </c>
      <c r="B15" s="102" t="s">
        <v>63</v>
      </c>
      <c r="C15" s="102"/>
      <c r="D15" s="39"/>
      <c r="E15" s="12" t="s">
        <v>43</v>
      </c>
      <c r="F15" s="12" t="s">
        <v>44</v>
      </c>
      <c r="G15" s="12" t="s">
        <v>45</v>
      </c>
      <c r="H15" s="24">
        <f>formule!D13</f>
      </c>
      <c r="I15" s="25">
        <f>formule!E13</f>
      </c>
      <c r="J15" s="78"/>
      <c r="K15" s="79"/>
      <c r="L15" s="79"/>
      <c r="M15" s="79"/>
      <c r="N15" s="79"/>
      <c r="O15" s="79"/>
      <c r="P15" s="79"/>
    </row>
    <row r="16" spans="1:16" s="1" customFormat="1" ht="12.75">
      <c r="A16" s="113"/>
      <c r="B16" s="103" t="s">
        <v>64</v>
      </c>
      <c r="C16" s="103"/>
      <c r="D16" s="40"/>
      <c r="E16" s="13" t="s">
        <v>35</v>
      </c>
      <c r="F16" s="13" t="s">
        <v>36</v>
      </c>
      <c r="G16" s="13" t="s">
        <v>34</v>
      </c>
      <c r="H16" s="26">
        <f>formule!D14</f>
      </c>
      <c r="I16" s="27">
        <f>formule!E14</f>
      </c>
      <c r="J16" s="78"/>
      <c r="K16" s="79"/>
      <c r="L16" s="79"/>
      <c r="M16" s="79"/>
      <c r="N16" s="79"/>
      <c r="O16" s="79"/>
      <c r="P16" s="79"/>
    </row>
    <row r="17" spans="1:16" s="1" customFormat="1" ht="26.25" thickBot="1">
      <c r="A17" s="114"/>
      <c r="B17" s="111" t="s">
        <v>71</v>
      </c>
      <c r="C17" s="111"/>
      <c r="D17" s="44"/>
      <c r="E17" s="17" t="s">
        <v>40</v>
      </c>
      <c r="F17" s="17" t="s">
        <v>46</v>
      </c>
      <c r="G17" s="17" t="s">
        <v>47</v>
      </c>
      <c r="H17" s="34">
        <f>formule!D15</f>
      </c>
      <c r="I17" s="35">
        <f>formule!E15</f>
      </c>
      <c r="J17" s="78"/>
      <c r="K17" s="79"/>
      <c r="L17" s="79"/>
      <c r="M17" s="79"/>
      <c r="N17" s="79"/>
      <c r="O17" s="79"/>
      <c r="P17" s="79"/>
    </row>
    <row r="18" spans="1:16" s="1" customFormat="1" ht="13.5" thickTop="1">
      <c r="A18" s="112" t="s">
        <v>25</v>
      </c>
      <c r="B18" s="102"/>
      <c r="C18" s="5" t="s">
        <v>65</v>
      </c>
      <c r="D18" s="39"/>
      <c r="E18" s="12" t="s">
        <v>48</v>
      </c>
      <c r="F18" s="12" t="s">
        <v>49</v>
      </c>
      <c r="G18" s="12" t="s">
        <v>50</v>
      </c>
      <c r="H18" s="24">
        <f>formule!D16</f>
      </c>
      <c r="I18" s="25">
        <f>formule!E16</f>
      </c>
      <c r="J18" s="78"/>
      <c r="K18" s="79"/>
      <c r="L18" s="79"/>
      <c r="M18" s="79"/>
      <c r="N18" s="79"/>
      <c r="O18" s="79"/>
      <c r="P18" s="79"/>
    </row>
    <row r="19" spans="1:15" s="1" customFormat="1" ht="25.5">
      <c r="A19" s="113"/>
      <c r="B19" s="103"/>
      <c r="C19" s="6" t="s">
        <v>66</v>
      </c>
      <c r="D19" s="40"/>
      <c r="E19" s="13" t="s">
        <v>43</v>
      </c>
      <c r="F19" s="13" t="s">
        <v>44</v>
      </c>
      <c r="G19" s="13" t="s">
        <v>45</v>
      </c>
      <c r="H19" s="26">
        <f>formule!D17</f>
      </c>
      <c r="I19" s="27">
        <f>formule!E17</f>
      </c>
      <c r="J19" s="76"/>
      <c r="K19" s="77"/>
      <c r="L19" s="77"/>
      <c r="M19" s="77"/>
      <c r="N19" s="77"/>
      <c r="O19" s="77"/>
    </row>
    <row r="20" spans="1:9" s="1" customFormat="1" ht="26.25" thickBot="1">
      <c r="A20" s="114"/>
      <c r="B20" s="111"/>
      <c r="C20" s="9" t="s">
        <v>28</v>
      </c>
      <c r="D20" s="44"/>
      <c r="E20" s="17" t="s">
        <v>51</v>
      </c>
      <c r="F20" s="17" t="s">
        <v>52</v>
      </c>
      <c r="G20" s="17" t="s">
        <v>53</v>
      </c>
      <c r="H20" s="34">
        <f>formule!D18</f>
      </c>
      <c r="I20" s="35">
        <f>formule!E18</f>
      </c>
    </row>
    <row r="21" spans="1:9" s="1" customFormat="1" ht="14.25" thickBot="1" thickTop="1">
      <c r="A21" s="115" t="s">
        <v>29</v>
      </c>
      <c r="B21" s="116"/>
      <c r="C21" s="10" t="s">
        <v>30</v>
      </c>
      <c r="D21" s="45"/>
      <c r="E21" s="18" t="s">
        <v>54</v>
      </c>
      <c r="F21" s="18" t="s">
        <v>55</v>
      </c>
      <c r="G21" s="18" t="s">
        <v>56</v>
      </c>
      <c r="H21" s="36">
        <f>formule!D19</f>
      </c>
      <c r="I21" s="37">
        <f>formule!E19</f>
      </c>
    </row>
    <row r="22" spans="1:9" s="1" customFormat="1" ht="14.25" thickBot="1" thickTop="1">
      <c r="A22" s="108" t="s">
        <v>57</v>
      </c>
      <c r="B22" s="109"/>
      <c r="C22" s="109"/>
      <c r="D22" s="109"/>
      <c r="E22" s="109"/>
      <c r="F22" s="109"/>
      <c r="G22" s="109"/>
      <c r="H22" s="110"/>
      <c r="I22" s="21">
        <f>SUM(I7:I21)</f>
        <v>0</v>
      </c>
    </row>
    <row r="23" spans="1:9" s="1" customFormat="1" ht="13.5" thickTop="1">
      <c r="A23" s="63" t="s">
        <v>74</v>
      </c>
      <c r="B23" s="64"/>
      <c r="C23" s="64"/>
      <c r="D23" s="67" t="s">
        <v>31</v>
      </c>
      <c r="E23" s="68"/>
      <c r="F23" s="68"/>
      <c r="G23" s="69"/>
      <c r="H23" s="73"/>
      <c r="I23" s="32">
        <f>IF(formule!E21="","",formule!E21)</f>
      </c>
    </row>
    <row r="24" spans="1:9" s="1" customFormat="1" ht="13.5" thickBot="1">
      <c r="A24" s="65" t="s">
        <v>75</v>
      </c>
      <c r="B24" s="66"/>
      <c r="C24" s="66"/>
      <c r="D24" s="70" t="s">
        <v>31</v>
      </c>
      <c r="E24" s="71"/>
      <c r="F24" s="71"/>
      <c r="G24" s="72"/>
      <c r="H24" s="74"/>
      <c r="I24" s="75">
        <f>IF(formule!E22="","",formule!E22)</f>
      </c>
    </row>
    <row r="25" spans="1:9" s="1" customFormat="1" ht="14.25" thickBot="1" thickTop="1">
      <c r="A25" s="82" t="s">
        <v>60</v>
      </c>
      <c r="B25" s="83"/>
      <c r="C25" s="83"/>
      <c r="D25" s="83"/>
      <c r="E25" s="83"/>
      <c r="F25" s="83"/>
      <c r="G25" s="83"/>
      <c r="H25" s="62"/>
      <c r="I25" s="21">
        <f>IF(formule!E23="","",formule!E23)</f>
      </c>
    </row>
    <row r="26" spans="1:9" s="1" customFormat="1" ht="14.25" thickBot="1" thickTop="1">
      <c r="A26" s="82" t="s">
        <v>76</v>
      </c>
      <c r="B26" s="83"/>
      <c r="C26" s="83"/>
      <c r="D26" s="83"/>
      <c r="E26" s="83"/>
      <c r="F26" s="83"/>
      <c r="G26" s="83"/>
      <c r="H26" s="62"/>
      <c r="I26" s="21">
        <f>IF(formule!E24="","",formule!E24)</f>
      </c>
    </row>
    <row r="27" s="1" customFormat="1" ht="13.5" thickTop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mergeCells count="30">
    <mergeCell ref="A25:H25"/>
    <mergeCell ref="A1:I1"/>
    <mergeCell ref="A22:H22"/>
    <mergeCell ref="B17:C17"/>
    <mergeCell ref="A15:A17"/>
    <mergeCell ref="A18:B20"/>
    <mergeCell ref="A21:B21"/>
    <mergeCell ref="A12:A14"/>
    <mergeCell ref="B15:C15"/>
    <mergeCell ref="B16:C16"/>
    <mergeCell ref="H5:H6"/>
    <mergeCell ref="D5:D6"/>
    <mergeCell ref="E5:G5"/>
    <mergeCell ref="A5:B6"/>
    <mergeCell ref="C5:C6"/>
    <mergeCell ref="B13:B14"/>
    <mergeCell ref="C10:D10"/>
    <mergeCell ref="C11:D11"/>
    <mergeCell ref="E10:G10"/>
    <mergeCell ref="E11:G11"/>
    <mergeCell ref="J13:P18"/>
    <mergeCell ref="A3:I3"/>
    <mergeCell ref="A26:H26"/>
    <mergeCell ref="A23:C23"/>
    <mergeCell ref="A24:C24"/>
    <mergeCell ref="D23:G23"/>
    <mergeCell ref="D24:G24"/>
    <mergeCell ref="I5:I6"/>
    <mergeCell ref="A7:A11"/>
    <mergeCell ref="B7:B9"/>
  </mergeCells>
  <conditionalFormatting sqref="I26">
    <cfRule type="cellIs" priority="1" dxfId="0" operator="equal" stopIfTrue="1">
      <formula>"B"</formula>
    </cfRule>
    <cfRule type="cellIs" priority="2" dxfId="1" operator="equal" stopIfTrue="1">
      <formula>"M"</formula>
    </cfRule>
    <cfRule type="cellIs" priority="3" dxfId="2" operator="equal" stopIfTrue="1">
      <formula>"A"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0" sqref="E20"/>
    </sheetView>
  </sheetViews>
  <sheetFormatPr defaultColWidth="9.140625" defaultRowHeight="12.75"/>
  <cols>
    <col min="1" max="1" width="10.421875" style="0" customWidth="1"/>
    <col min="2" max="2" width="13.7109375" style="0" customWidth="1"/>
    <col min="3" max="3" width="28.8515625" style="0" customWidth="1"/>
    <col min="4" max="4" width="13.8515625" style="0" customWidth="1"/>
    <col min="5" max="5" width="18.421875" style="0" customWidth="1"/>
  </cols>
  <sheetData>
    <row r="1" spans="1:5" s="1" customFormat="1" ht="12.75">
      <c r="A1" s="122" t="s">
        <v>61</v>
      </c>
      <c r="B1" s="122"/>
      <c r="C1" s="122"/>
      <c r="D1" s="122"/>
      <c r="E1" s="122"/>
    </row>
    <row r="2" s="1" customFormat="1" ht="13.5" thickBot="1"/>
    <row r="3" spans="1:5" s="1" customFormat="1" ht="25.5" customHeight="1" thickTop="1">
      <c r="A3" s="136" t="s">
        <v>0</v>
      </c>
      <c r="B3" s="137"/>
      <c r="C3" s="137" t="s">
        <v>1</v>
      </c>
      <c r="D3" s="131" t="s">
        <v>4</v>
      </c>
      <c r="E3" s="133" t="s">
        <v>5</v>
      </c>
    </row>
    <row r="4" spans="1:5" s="1" customFormat="1" ht="13.5" thickBot="1">
      <c r="A4" s="138"/>
      <c r="B4" s="139"/>
      <c r="C4" s="139"/>
      <c r="D4" s="132"/>
      <c r="E4" s="134"/>
    </row>
    <row r="5" spans="1:5" s="1" customFormat="1" ht="13.5" thickTop="1">
      <c r="A5" s="119" t="s">
        <v>9</v>
      </c>
      <c r="B5" s="135" t="s">
        <v>10</v>
      </c>
      <c r="C5" s="48" t="s">
        <v>11</v>
      </c>
      <c r="D5" s="24">
        <f>IF('calcolo complessità'!D7="","",IF('calcolo complessità'!D7=0,"---",IF('calcolo complessità'!D7&gt;7,"A",IF('calcolo complessità'!D7&gt;3,"M","B"))))</f>
      </c>
      <c r="E5" s="25">
        <f>IF(D5="","",IF(D5="---",0,IF(D5="A",7,IF(D5="M",3.5,IF(D5="B",1.5)))))</f>
      </c>
    </row>
    <row r="6" spans="1:5" s="1" customFormat="1" ht="12.75">
      <c r="A6" s="120"/>
      <c r="B6" s="129"/>
      <c r="C6" s="50" t="s">
        <v>12</v>
      </c>
      <c r="D6" s="26">
        <f>IF('calcolo complessità'!D8="","",IF('calcolo complessità'!D8=0,"---",IF('calcolo complessità'!D8&gt;7,"A",IF('calcolo complessità'!D8&gt;4,"M","B"))))</f>
      </c>
      <c r="E6" s="27">
        <f>IF(D6="","",IF(D6="---",0,IF(D6="A",7,IF(D6="M",3.5,IF(D6="B",1.5)))))</f>
      </c>
    </row>
    <row r="7" spans="1:5" s="1" customFormat="1" ht="12.75">
      <c r="A7" s="120"/>
      <c r="B7" s="129"/>
      <c r="C7" s="51" t="s">
        <v>13</v>
      </c>
      <c r="D7" s="28">
        <f>IF('calcolo complessità'!D9="","",IF('calcolo complessità'!D9=0,"---",IF('calcolo complessità'!D9&gt;100000,"A",IF('calcolo complessità'!D9&gt;50000,"M","B"))))</f>
      </c>
      <c r="E7" s="140">
        <f>IF(D7="","",IF(D7="---",0,IF(D7="A",7,IF(D7="M",3.5,IF(D7="B",1.5)))))</f>
      </c>
    </row>
    <row r="8" spans="1:5" s="1" customFormat="1" ht="12.75">
      <c r="A8" s="120"/>
      <c r="B8" s="49" t="s">
        <v>14</v>
      </c>
      <c r="C8" s="52" t="s">
        <v>31</v>
      </c>
      <c r="D8" s="29">
        <f>IF('calcolo complessità'!E10="","",IF('calcolo complessità'!E10="sì","sì","no"))</f>
      </c>
      <c r="E8" s="30">
        <f>IF(D8="","",IF(D8="sì",4.5,0))</f>
      </c>
    </row>
    <row r="9" spans="1:5" s="1" customFormat="1" ht="13.5" thickBot="1">
      <c r="A9" s="121"/>
      <c r="B9" s="53" t="s">
        <v>15</v>
      </c>
      <c r="C9" s="54" t="s">
        <v>31</v>
      </c>
      <c r="D9" s="29">
        <f>IF('calcolo complessità'!E11="","",IF('calcolo complessità'!E11="sì","sì","no"))</f>
      </c>
      <c r="E9" s="30">
        <f>IF(D9="","",IF(D9="sì",4.5,0))</f>
      </c>
    </row>
    <row r="10" spans="1:5" s="1" customFormat="1" ht="13.5" thickTop="1">
      <c r="A10" s="119" t="s">
        <v>16</v>
      </c>
      <c r="B10" s="47" t="s">
        <v>17</v>
      </c>
      <c r="C10" s="47" t="s">
        <v>18</v>
      </c>
      <c r="D10" s="31">
        <f>IF('calcolo complessità'!D12="","",IF('calcolo complessità'!D12=0,"---",IF('calcolo complessità'!D12&gt;4000,"A",IF('calcolo complessità'!D12&gt;2000,"M","B"))))</f>
      </c>
      <c r="E10" s="32">
        <f>IF(D10="","",IF(D10="---",0,IF(D10="A",7,IF(D10="M",3.5,1.5))))</f>
      </c>
    </row>
    <row r="11" spans="1:5" s="1" customFormat="1" ht="12.75">
      <c r="A11" s="120"/>
      <c r="B11" s="129" t="s">
        <v>19</v>
      </c>
      <c r="C11" s="55" t="s">
        <v>12</v>
      </c>
      <c r="D11" s="33">
        <f>IF('calcolo complessità'!D13="","",IF('calcolo complessità'!D13=0,"---",IF('calcolo complessità'!D13&gt;7,"A",IF('calcolo complessità'!D13&gt;4,"M","B"))))</f>
      </c>
      <c r="E11" s="46">
        <f>IF(D11="","",IF(D11="---",0,IF(D11="A",7,IF(D11="M",3.5,1.5))))</f>
      </c>
    </row>
    <row r="12" spans="1:5" s="1" customFormat="1" ht="13.5" thickBot="1">
      <c r="A12" s="121"/>
      <c r="B12" s="130"/>
      <c r="C12" s="56" t="s">
        <v>20</v>
      </c>
      <c r="D12" s="34">
        <f>IF('calcolo complessità'!D14="","",IF('calcolo complessità'!D14=0,"---",IF('calcolo complessità'!D14&gt;4000,"A",IF('calcolo complessità'!D14&gt;2000,"M","B"))))</f>
      </c>
      <c r="E12" s="35">
        <f>IF(D12="","",IF(D12="---",0,IF(D12="A",7,IF(D12="M",3.5,1.5))))</f>
      </c>
    </row>
    <row r="13" spans="1:5" s="1" customFormat="1" ht="13.5" thickTop="1">
      <c r="A13" s="124" t="s">
        <v>21</v>
      </c>
      <c r="B13" s="127" t="s">
        <v>22</v>
      </c>
      <c r="C13" s="127"/>
      <c r="D13" s="24">
        <f>IF('calcolo complessità'!D15="","",IF('calcolo complessità'!D15=0,"---",IF('calcolo complessità'!D15&gt;11,"A",IF('calcolo complessità'!D15&gt;6,"M","B"))))</f>
      </c>
      <c r="E13" s="25">
        <f>IF(D13="","",IF(D13="---",0,IF(D13="A",7,IF(D13="M",3.5,1.5))))</f>
      </c>
    </row>
    <row r="14" spans="1:5" s="1" customFormat="1" ht="12.75">
      <c r="A14" s="125"/>
      <c r="B14" s="128" t="s">
        <v>23</v>
      </c>
      <c r="C14" s="128"/>
      <c r="D14" s="26">
        <f>IF('calcolo complessità'!D16="","",IF('calcolo complessità'!D16=0,"---",IF('calcolo complessità'!D16&gt;7,"A",IF('calcolo complessità'!D16&gt;4,"M","B"))))</f>
      </c>
      <c r="E14" s="46">
        <f>IF(D14="","",IF(D14="---",0,IF(D14="A",7,IF(D14="M",3.5,1.5))))</f>
      </c>
    </row>
    <row r="15" spans="1:5" s="1" customFormat="1" ht="13.5" thickBot="1">
      <c r="A15" s="126"/>
      <c r="B15" s="123" t="s">
        <v>24</v>
      </c>
      <c r="C15" s="123"/>
      <c r="D15" s="34">
        <f>IF('calcolo complessità'!D17="","",IF('calcolo complessità'!D17=0,"---",IF('calcolo complessità'!D17&gt;5000,"A",IF('calcolo complessità'!D17&gt;2000,"M","B"))))</f>
      </c>
      <c r="E15" s="35">
        <f>IF(D15="","",IF(D15="---",0,IF(D15="A",7,IF(D15="M",3.5,1.5))))</f>
      </c>
    </row>
    <row r="16" spans="1:5" s="1" customFormat="1" ht="13.5" thickTop="1">
      <c r="A16" s="124" t="s">
        <v>25</v>
      </c>
      <c r="B16" s="127"/>
      <c r="C16" s="48" t="s">
        <v>26</v>
      </c>
      <c r="D16" s="24">
        <f>IF('calcolo complessità'!D18="","",IF('calcolo complessità'!D18=0,"---",IF('calcolo complessità'!D18&gt;21,"A",IF('calcolo complessità'!D18&gt;11,"M","B"))))</f>
      </c>
      <c r="E16" s="25">
        <f>IF(D16="","",IF(D16="---",0,IF(D16="A",5,IF(D16="M",3,1.5))))</f>
      </c>
    </row>
    <row r="17" spans="1:5" s="1" customFormat="1" ht="25.5">
      <c r="A17" s="125"/>
      <c r="B17" s="128"/>
      <c r="C17" s="50" t="s">
        <v>27</v>
      </c>
      <c r="D17" s="26">
        <f>IF('calcolo complessità'!D19="","",IF('calcolo complessità'!D19=0,"---",IF('calcolo complessità'!D19&gt;11,"A",IF('calcolo complessità'!D19&gt;6,"M","B"))))</f>
      </c>
      <c r="E17" s="27">
        <f>IF(D17="","",IF(D17="---",0,IF(D17="A",5,IF(D17="M",3,1.5))))</f>
      </c>
    </row>
    <row r="18" spans="1:5" s="1" customFormat="1" ht="39" thickBot="1">
      <c r="A18" s="126"/>
      <c r="B18" s="123"/>
      <c r="C18" s="56" t="s">
        <v>28</v>
      </c>
      <c r="D18" s="34">
        <f>IF('calcolo complessità'!D20="","",IF('calcolo complessità'!D20=0,"---",IF('calcolo complessità'!D20&gt;1000,"A",IF('calcolo complessità'!D20&gt;100,"M","B"))))</f>
      </c>
      <c r="E18" s="35">
        <f>IF(D18="","",IF(D18="---",0,IF(D18="A",5,IF(D18="M",3,1.5))))</f>
      </c>
    </row>
    <row r="19" spans="1:5" s="1" customFormat="1" ht="14.25" thickBot="1" thickTop="1">
      <c r="A19" s="117" t="s">
        <v>29</v>
      </c>
      <c r="B19" s="118"/>
      <c r="C19" s="57" t="s">
        <v>30</v>
      </c>
      <c r="D19" s="36">
        <f>IF('calcolo complessità'!D21="","",IF('calcolo complessità'!D21=0,"---",IF('calcolo complessità'!D21&gt;20,"A",IF('calcolo complessità'!D21&gt;10,"M","B"))))</f>
      </c>
      <c r="E19" s="37">
        <f>IF(D19="","",IF(D19="---",0,IF(D19="A",8,IF(D19="M",5,4.5))))</f>
      </c>
    </row>
    <row r="20" spans="1:5" s="1" customFormat="1" ht="14.25" thickBot="1" thickTop="1">
      <c r="A20" s="19"/>
      <c r="B20" s="19"/>
      <c r="C20" s="20" t="s">
        <v>57</v>
      </c>
      <c r="D20" s="19"/>
      <c r="E20" s="59">
        <f>SUM(E5:E19)</f>
        <v>0</v>
      </c>
    </row>
    <row r="21" spans="1:6" s="1" customFormat="1" ht="14.25" thickBot="1" thickTop="1">
      <c r="A21" s="22"/>
      <c r="B21" s="22"/>
      <c r="C21" s="22" t="s">
        <v>58</v>
      </c>
      <c r="D21" s="29">
        <f>IF('calcolo complessità'!H23="","",'calcolo complessità'!H23)</f>
      </c>
      <c r="E21" s="37">
        <f>IF(D21="","",IF(D21="sì",F21,"---"))</f>
      </c>
      <c r="F21" s="58">
        <f>E20*0.6</f>
        <v>0</v>
      </c>
    </row>
    <row r="22" spans="1:6" s="1" customFormat="1" ht="14.25" thickBot="1" thickTop="1">
      <c r="A22" s="22"/>
      <c r="B22" s="22"/>
      <c r="C22" s="22" t="s">
        <v>59</v>
      </c>
      <c r="D22" s="29">
        <f>IF('calcolo complessità'!H24="","",'calcolo complessità'!H24)</f>
      </c>
      <c r="E22" s="37">
        <f>IF(D22="","",IF(D22="sì",F22,"---"))</f>
      </c>
      <c r="F22" s="58">
        <f>E20*0.8</f>
        <v>0</v>
      </c>
    </row>
    <row r="23" spans="1:5" s="1" customFormat="1" ht="14.25" thickBot="1" thickTop="1">
      <c r="A23" s="22"/>
      <c r="B23" s="22"/>
      <c r="C23" s="23" t="s">
        <v>62</v>
      </c>
      <c r="D23" s="22"/>
      <c r="E23" s="21">
        <f>IF(AND(D21="",D22=""),"",IF(AND(D21="sì",D22="no"),E21,IF(AND(D21="no",D22="sì"),E22,IF(AND(D21="sì",D22="sì"),E21,E20))))</f>
      </c>
    </row>
    <row r="24" s="1" customFormat="1" ht="14.25" thickBot="1" thickTop="1">
      <c r="E24" s="21">
        <f>IF(E23="","",IF(E23&gt;80,"A",IF(E23&gt;39,"M",IF(E23&gt;0,"B",""))))</f>
      </c>
    </row>
    <row r="25" s="1" customFormat="1" ht="13.5" thickTop="1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 password="CDE6" sheet="1" objects="1" scenarios="1"/>
  <mergeCells count="15">
    <mergeCell ref="E3:E4"/>
    <mergeCell ref="A5:A9"/>
    <mergeCell ref="B5:B7"/>
    <mergeCell ref="A3:B4"/>
    <mergeCell ref="C3:C4"/>
    <mergeCell ref="A19:B19"/>
    <mergeCell ref="A10:A12"/>
    <mergeCell ref="A1:E1"/>
    <mergeCell ref="B15:C15"/>
    <mergeCell ref="A13:A15"/>
    <mergeCell ref="A16:B18"/>
    <mergeCell ref="B11:B12"/>
    <mergeCell ref="B13:C13"/>
    <mergeCell ref="B14:C14"/>
    <mergeCell ref="D3:D4"/>
  </mergeCells>
  <conditionalFormatting sqref="E23">
    <cfRule type="cellIs" priority="1" dxfId="0" operator="equal" stopIfTrue="1">
      <formula>"""B"""</formula>
    </cfRule>
    <cfRule type="cellIs" priority="2" dxfId="1" operator="equal" stopIfTrue="1">
      <formula>"""M"""</formula>
    </cfRule>
    <cfRule type="cellIs" priority="3" dxfId="2" operator="equal" stopIfTrue="1">
      <formula>"""A"""</formula>
    </cfRule>
  </conditionalFormatting>
  <conditionalFormatting sqref="E24">
    <cfRule type="cellIs" priority="4" dxfId="0" operator="equal" stopIfTrue="1">
      <formula>"B"</formula>
    </cfRule>
    <cfRule type="cellIs" priority="5" dxfId="1" operator="equal" stopIfTrue="1">
      <formula>"M"</formula>
    </cfRule>
    <cfRule type="cellIs" priority="6" dxfId="2" operator="equal" stopIfTrue="1">
      <formula>"A"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rossi.federica</dc:creator>
  <cp:keywords/>
  <dc:description/>
  <cp:lastModifiedBy>rossi.federica</cp:lastModifiedBy>
  <dcterms:created xsi:type="dcterms:W3CDTF">2013-10-30T08:36:09Z</dcterms:created>
  <dcterms:modified xsi:type="dcterms:W3CDTF">2013-10-30T14:58:29Z</dcterms:modified>
  <cp:category/>
  <cp:version/>
  <cp:contentType/>
  <cp:contentStatus/>
</cp:coreProperties>
</file>